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aaa3eff2f43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8e47357a91774163"/>
    <x:sheet xmlns:r="http://schemas.openxmlformats.org/officeDocument/2006/relationships" name="Inputs and sources" sheetId="2" r:id="Rfd013c78a9ac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;($#,##0.00);&quot;–&quot;"/>
    <x:numFmt numFmtId="201" formatCode="0.0%;(0.0%);&quot;–&quot;"/>
    <x:numFmt numFmtId="202" formatCode="#,##0;(#,##0);&quot;–&quot;"/>
    <x:numFmt numFmtId="203" formatCode="0.00;(0.00);0.00"/>
    <x:numFmt numFmtId="204" formatCode="yyyy-mm-dd"/>
  </x:numFmts>
  <x:fonts count="11">
    <x:font>
      <x:sz val="11"/>
      <x:name val="Carlito"/>
    </x:font>
    <x:font>
      <x:sz val="10"/>
      <x:color rgb="FF172535"/>
      <x:name val="Arial"/>
    </x:font>
    <x:font>
      <x:b/>
      <x:sz val="16"/>
      <x:color rgb="FF25364A"/>
      <x:name val="Arial"/>
    </x:font>
    <x:font>
      <x:b/>
      <x:sz val="10"/>
      <x:color rgb="FF946200"/>
      <x:name val="Arial"/>
    </x:font>
    <x:font>
      <x:b/>
      <x:sz val="10"/>
      <x:color rgb="FFFFFFFF"/>
      <x:name val="Arial"/>
    </x:font>
    <x:font>
      <x:sz val="10"/>
      <x:color rgb="FF008000"/>
      <x:name val="Arial"/>
    </x:font>
    <x:font>
      <x:b/>
      <x:sz val="10"/>
      <x:color rgb="FF172535"/>
      <x:name val="Arial"/>
    </x:font>
    <x:font>
      <x:sz val="10"/>
      <x:color rgb="FF0000FF"/>
      <x:name val="Arial"/>
    </x:font>
    <x:font>
      <x:sz val="10"/>
      <x:color rgb="FF637083"/>
      <x:name val="Arial"/>
    </x:font>
    <x:font>
      <x:b/>
      <x:sz val="16"/>
      <x:color rgb="FF637083"/>
      <x:name val="Arial"/>
    </x:font>
    <x:font>
      <x:b/>
      <x:sz val="10"/>
      <x:color rgb="FF63708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364A"/>
      </x:patternFill>
    </x:fill>
    <x:fill>
      <x:patternFill patternType="solid">
        <x:fgColor rgb="FFEEF2F6"/>
      </x:patternFill>
    </x:fill>
    <x:fill>
      <x:patternFill patternType="solid">
        <x:fgColor rgb="FFFFF0CC"/>
      </x:patternFill>
    </x:fill>
  </x:fills>
  <x:borders count="3">
    <x:border/>
    <x:border>
      <x:bottom style="thin">
        <x:color rgb="FFA6B1BF"/>
      </x:bottom>
    </x:border>
    <x:border>
      <x:top style="thin">
        <x:color rgb="FFCBD3DD"/>
      </x:top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200" fontId="6" fillId="3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  <x:xf numFmtId="204" fontId="7" fillId="4" borderId="0" xfId="0" applyNumberFormat="1" applyFont="1" applyFill="1" applyBorder="1" applyAlignment="1">
      <x:alignment vertical="center"/>
    </x:xf>
    <x:xf numFmtId="202" fontId="7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202" fontId="8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right" vertical="center"/>
    </x:xf>
    <x:xf numFmtId="200" fontId="6" fillId="3" borderId="2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200" fontId="6" fillId="3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4" fontId="7" fillId="4" borderId="0" xfId="0" applyNumberFormat="1" applyFont="1" applyFill="1" applyBorder="1" applyAlignment="1">
      <x:alignment horizontal="right" vertical="center"/>
    </x:xf>
    <x:xf numFmtId="202" fontId="7" fillId="4" borderId="0" xfId="0" applyNumberFormat="1" applyFont="1" applyFill="1" applyBorder="1" applyAlignment="1">
      <x:alignment horizontal="right" vertical="center"/>
    </x:xf>
    <x:xf numFmtId="200" fontId="7" fillId="4" borderId="0" xfId="0" applyNumberFormat="1" applyFont="1" applyFill="1" applyBorder="1" applyAlignment="1">
      <x:alignment horizontal="right" vertical="center"/>
    </x:xf>
    <x:xf numFmtId="201" fontId="7" fillId="4" borderId="0" xfId="0" applyNumberFormat="1" applyFont="1" applyFill="1" applyBorder="1" applyAlignment="1">
      <x:alignment horizontal="right" vertical="center"/>
    </x:xf>
    <x:xf numFmtId="0" fontId="4" fillId="2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horizontal="center" vertical="center"/>
    </x:xf>
    <x:xf numFmtId="200" fontId="6" fillId="3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8" fillId="0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2">
    <x:dxf>
      <x:font>
        <x:b/>
        <x:color rgb="FFB91C1C"/>
      </x:font>
      <x:fill>
        <x:patternFill patternType="solid">
          <x:bgColor rgb="FFFCE2E1"/>
        </x:patternFill>
      </x:fill>
    </x:dxf>
    <x:dxf>
      <x:font>
        <x:b/>
        <x:color rgb="FFB91C1C"/>
      </x:font>
      <x:fill>
        <x:patternFill patternType="solid">
          <x:bgColor rgb="FFFCE2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cc042b3bde49c5" /><Relationship Type="http://schemas.openxmlformats.org/officeDocument/2006/relationships/theme" Target="/xl/theme/theme1.xml" Id="R81d4facdc6d4477a" /><Relationship Type="http://schemas.openxmlformats.org/officeDocument/2006/relationships/sharedStrings" Target="/xl/sharedStrings.xml" Id="Rcae0ca82be474a0e" /><Relationship Type="http://schemas.openxmlformats.org/officeDocument/2006/relationships/worksheet" Target="/xl/worksheets/sheet1.xml" Id="R8e47357a91774163" /><Relationship Type="http://schemas.openxmlformats.org/officeDocument/2006/relationships/worksheet" Target="/xl/worksheets/sheet2.xml" Id="Rfd013c78a9ac41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364A"/>
  </x:sheetPr>
  <x:sheetViews>
    <x:sheetView showGridLines="0" workbookViewId="0"/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4" hidden="0" customWidth="1"/>
    <x:col min="6" max="6" width="68" hidden="0" customWidth="1"/>
  </x:cols>
  <x:sheetData>
    <x:row r="1" ht="22" customHeight="1">
      <x:c r="A1" s="2"/>
      <x:c r="B1" s="2"/>
      <x:c r="C1" s="2"/>
      <x:c r="D1" s="2"/>
      <x:c r="E1" s="2"/>
      <x:c r="F1" s="28"/>
      <x:c r="G1" s="2"/>
      <x:c r="H1" s="2"/>
      <x:c r="I1" s="2"/>
      <x:c r="J1" s="2"/>
      <x:c r="K1" s="2"/>
    </x:row>
    <x:row r="2" ht="30" customHeight="1">
      <x:c r="A2" s="2"/>
      <x:c r="B2" s="3" t="str">
        <x:v>NounsMoney / KansasDAO cost model</x:v>
      </x:c>
      <x:c r="C2" s="3"/>
      <x:c r="D2" s="3"/>
      <x:c r="E2" s="3"/>
      <x:c r="F2" s="29"/>
      <x:c r="G2" s="2"/>
      <x:c r="H2" s="2"/>
      <x:c r="I2" s="2"/>
      <x:c r="J2" s="2"/>
      <x:c r="K2" s="2"/>
    </x:row>
    <x:row r="3" ht="25" customHeight="1">
      <x:c r="A3" s="2"/>
      <x:c r="B3" s="4" t="str">
        <x:v>Illustrative paper batch. Replace assumptions with actual quotes.</x:v>
      </x:c>
      <x:c r="C3" s="4"/>
      <x:c r="D3" s="4"/>
      <x:c r="E3" s="4"/>
      <x:c r="F3" s="30"/>
      <x:c r="G3" s="2"/>
      <x:c r="H3" s="2"/>
      <x:c r="I3" s="2"/>
      <x:c r="J3" s="2"/>
      <x:c r="K3" s="2"/>
    </x:row>
    <x:row r="4" ht="22" customHeight="1">
      <x:c r="A4" s="2"/>
      <x:c r="B4" s="5" t="str">
        <x:v>USD. One batch is one customer order. Unit figures are batch averages.</x:v>
      </x:c>
      <x:c r="C4" s="5"/>
      <x:c r="D4" s="5"/>
      <x:c r="E4" s="5"/>
      <x:c r="F4" s="31"/>
      <x:c r="G4" s="2"/>
      <x:c r="H4" s="2"/>
      <x:c r="I4" s="2"/>
      <x:c r="J4" s="2"/>
      <x:c r="K4" s="2"/>
    </x:row>
    <x:row r="5" ht="24" customHeight="1">
      <x:c r="A5" s="2"/>
      <x:c r="B5" s="17"/>
      <x:c r="C5" s="49" t="str">
        <x:v>Per batch</x:v>
      </x:c>
      <x:c r="D5" s="49" t="str">
        <x:v>Per note</x:v>
      </x:c>
      <x:c r="E5" s="2"/>
      <x:c r="F5" s="28"/>
      <x:c r="G5" s="2"/>
      <x:c r="H5" s="2"/>
      <x:c r="I5" s="2"/>
      <x:c r="J5" s="2"/>
      <x:c r="K5" s="2"/>
    </x:row>
    <x:row r="6" ht="22" customHeight="1">
      <x:c r="A6" s="2"/>
      <x:c r="B6" s="19" t="str">
        <x:v>Required customer total</x:v>
      </x:c>
      <x:c r="C6" s="35" t="n">
        <x:f>C26</x:f>
        <x:v>72</x:v>
      </x:c>
      <x:c r="D6" s="35" t="n">
        <x:f>D26</x:f>
        <x:v>2.4</x:v>
      </x:c>
      <x:c r="E6" s="2"/>
      <x:c r="F6" s="28" t="str">
        <x:v>Required rule: 2 × (estimated print + shipping)</x:v>
      </x:c>
      <x:c r="G6" s="2"/>
      <x:c r="H6" s="2"/>
      <x:c r="I6" s="2"/>
      <x:c r="J6" s="2"/>
      <x:c r="K6" s="2"/>
    </x:row>
    <x:row r="7" ht="22" customHeight="1">
      <x:c r="A7" s="2"/>
      <x:c r="B7" s="19" t="str">
        <x:v>Full contribution before overhead</x:v>
      </x:c>
      <x:c r="C7" s="35" t="n">
        <x:f>C36</x:f>
        <x:v>12.612000000000002</x:v>
      </x:c>
      <x:c r="D7" s="35" t="n">
        <x:f>D36</x:f>
        <x:v>0.42040000000000005</x:v>
      </x:c>
      <x:c r="E7" s="2"/>
      <x:c r="F7" s="28" t="str">
        <x:v>After packaging, labor, tooling, spoilage and payment fees</x:v>
      </x:c>
      <x:c r="G7" s="2"/>
      <x:c r="H7" s="2"/>
      <x:c r="I7" s="2"/>
      <x:c r="J7" s="2"/>
      <x:c r="K7" s="2"/>
    </x:row>
    <x:row r="8" ht="22" customHeight="1">
      <x:c r="A8" s="2"/>
      <x:c r="B8" s="2" t="str">
        <x:v>Full contribution margin</x:v>
      </x:c>
      <x:c r="C8" s="36" t="n">
        <x:f>IF(AND(ISNUMBER(C36),ISNUMBER(C26),C26&gt;0),C36/C26,"n.a.")</x:f>
        <x:v>0.1751666666666667</x:v>
      </x:c>
      <x:c r="D8" s="37"/>
      <x:c r="E8" s="2"/>
      <x:c r="F8" s="28"/>
      <x:c r="G8" s="2"/>
      <x:c r="H8" s="2"/>
      <x:c r="I8" s="2"/>
      <x:c r="J8" s="2"/>
      <x:c r="K8" s="2"/>
    </x:row>
    <x:row r="9" ht="22" customHeight="1">
      <x:c r="A9" s="2"/>
      <x:c r="B9" s="2" t="str">
        <x:v>Gross margin on print + shipping only</x:v>
      </x:c>
      <x:c r="C9" s="36" t="n">
        <x:f>IF(AND(ISNUMBER(C26),ISNUMBER(C25),C26&gt;0),(C26-C25)/C26,"n.a.")</x:f>
        <x:v>0.5</x:v>
      </x:c>
      <x:c r="D9" s="37"/>
      <x:c r="E9" s="2"/>
      <x:c r="F9" s="28" t="str">
        <x:v>This restricted-base margin excludes those extra costs.</x:v>
      </x:c>
      <x:c r="G9" s="2"/>
      <x:c r="H9" s="2"/>
      <x:c r="I9" s="2"/>
      <x:c r="J9" s="2"/>
      <x:c r="K9" s="2"/>
    </x:row>
    <x:row r="10" ht="22" customHeight="1">
      <x:c r="A10" s="2"/>
      <x:c r="B10" s="2" t="str">
        <x:v>Markup on print + shipping only</x:v>
      </x:c>
      <x:c r="C10" s="36" t="n">
        <x:f>IF(AND(ISNUMBER(C26),ISNUMBER(C25),C25&gt;0),(C26-C25)/C25,"n.a.")</x:f>
        <x:v>1</x:v>
      </x:c>
      <x:c r="D10" s="37"/>
      <x:c r="E10" s="2"/>
      <x:c r="F10" s="28"/>
      <x:c r="G10" s="2"/>
      <x:c r="H10" s="2"/>
      <x:c r="I10" s="2"/>
      <x:c r="J10" s="2"/>
      <x:c r="K10" s="2"/>
    </x:row>
    <x:row r="11" ht="22" customHeight="1">
      <x:c r="A11" s="2"/>
      <x:c r="B11" s="2"/>
      <x:c r="C11" s="37"/>
      <x:c r="D11" s="37"/>
      <x:c r="E11" s="2"/>
      <x:c r="F11" s="28"/>
      <x:c r="G11" s="2"/>
      <x:c r="H11" s="2"/>
      <x:c r="I11" s="2"/>
      <x:c r="J11" s="2"/>
      <x:c r="K11" s="2"/>
    </x:row>
    <x:row r="12" ht="25" customHeight="1">
      <x:c r="A12" s="2"/>
      <x:c r="B12" s="7" t="str">
        <x:v>Customer price presentation</x:v>
      </x:c>
      <x:c r="C12" s="38"/>
      <x:c r="D12" s="38"/>
      <x:c r="E12" s="7"/>
      <x:c r="F12" s="32"/>
      <x:c r="G12" s="2"/>
      <x:c r="H12" s="2"/>
      <x:c r="I12" s="2"/>
      <x:c r="J12" s="2"/>
      <x:c r="K12" s="2"/>
    </x:row>
    <x:row r="13" ht="24" customHeight="1">
      <x:c r="A13" s="2"/>
      <x:c r="B13" s="17" t="str">
        <x:v>Charge</x:v>
      </x:c>
      <x:c r="C13" s="50" t="str">
        <x:v>Per batch</x:v>
      </x:c>
      <x:c r="D13" s="50" t="str">
        <x:v>Per note</x:v>
      </x:c>
      <x:c r="E13" s="2"/>
      <x:c r="F13" s="28"/>
      <x:c r="G13" s="2"/>
      <x:c r="H13" s="2"/>
      <x:c r="I13" s="2"/>
      <x:c r="J13" s="2"/>
      <x:c r="K13" s="2"/>
    </x:row>
    <x:row r="14" ht="22" customHeight="1">
      <x:c r="A14" s="2"/>
      <x:c r="B14" s="2" t="str">
        <x:v>Merchandise subtotal</x:v>
      </x:c>
      <x:c r="C14" s="37" t="n">
        <x:f>IF(ISNUMBER(C26),C26-C15,"Input needed")</x:f>
        <x:v>72</x:v>
      </x:c>
      <x:c r="D14" s="37" t="n">
        <x:f>IF(AND(ISNUMBER(C14),ISNUMBER($C$20),$C$20&gt;0),C14/$C$20,"n.a.")</x:f>
        <x:v>2.4</x:v>
      </x:c>
      <x:c r="E14" s="2"/>
      <x:c r="F14" s="28"/>
      <x:c r="G14" s="2"/>
      <x:c r="H14" s="2"/>
      <x:c r="I14" s="2"/>
      <x:c r="J14" s="2"/>
      <x:c r="K14" s="2"/>
    </x:row>
    <x:row r="15" ht="22" customHeight="1">
      <x:c r="A15" s="2"/>
      <x:c r="B15" s="2" t="str">
        <x:v>Shipping shown separately</x:v>
      </x:c>
      <x:c r="C15" s="37" t="n">
        <x:f>IF('Inputs and sources'!C19=1,C24,0)</x:f>
        <x:v>0</x:v>
      </x:c>
      <x:c r="D15" s="37" t="n">
        <x:f>IF(AND(ISNUMBER(C15),ISNUMBER($C$20),$C$20&gt;0),C15/$C$20,"n.a.")</x:f>
        <x:v>0</x:v>
      </x:c>
      <x:c r="E15" s="2"/>
      <x:c r="F15" s="28" t="str">
        <x:v>Optional cost pass-through line; deducted from merchandise subtotal.</x:v>
      </x:c>
      <x:c r="G15" s="2"/>
      <x:c r="H15" s="2"/>
      <x:c r="I15" s="2"/>
      <x:c r="J15" s="2"/>
      <x:c r="K15" s="2"/>
    </x:row>
    <x:row r="16" ht="22" customHeight="1">
      <x:c r="A16" s="2"/>
      <x:c r="B16" s="19" t="str">
        <x:v>Total collected from customer</x:v>
      </x:c>
      <x:c r="C16" s="35" t="n">
        <x:f>IF(ISNUMBER(C14),SUM(C14:C15),"Input needed")</x:f>
        <x:v>72</x:v>
      </x:c>
      <x:c r="D16" s="35" t="n">
        <x:f>IF(AND(ISNUMBER(C16),ISNUMBER($C$20),$C$20&gt;0),C16/$C$20,"n.a.")</x:f>
        <x:v>2.4</x:v>
      </x:c>
      <x:c r="E16" s="2"/>
      <x:c r="F16" s="28" t="str">
        <x:v>Do not add another shipping charge on top of the required total.</x:v>
      </x:c>
      <x:c r="G16" s="2"/>
      <x:c r="H16" s="2"/>
      <x:c r="I16" s="2"/>
      <x:c r="J16" s="2"/>
      <x:c r="K16" s="2"/>
    </x:row>
    <x:row r="17" ht="22" customHeight="1">
      <x:c r="A17" s="2"/>
      <x:c r="B17" s="2"/>
      <x:c r="C17" s="37"/>
      <x:c r="D17" s="37"/>
      <x:c r="E17" s="2"/>
      <x:c r="F17" s="28"/>
      <x:c r="G17" s="2"/>
      <x:c r="H17" s="2"/>
      <x:c r="I17" s="2"/>
      <x:c r="J17" s="2"/>
      <x:c r="K17" s="2"/>
    </x:row>
    <x:row r="18" ht="25" customHeight="1">
      <x:c r="A18" s="2"/>
      <x:c r="B18" s="7" t="str">
        <x:v>Price rule and full economics</x:v>
      </x:c>
      <x:c r="C18" s="38"/>
      <x:c r="D18" s="38"/>
      <x:c r="E18" s="7"/>
      <x:c r="F18" s="32"/>
      <x:c r="G18" s="2"/>
      <x:c r="H18" s="2"/>
      <x:c r="I18" s="2"/>
      <x:c r="J18" s="2"/>
      <x:c r="K18" s="2"/>
    </x:row>
    <x:row r="19" ht="24" customHeight="1">
      <x:c r="A19" s="2"/>
      <x:c r="B19" s="17" t="str">
        <x:v>Calculation</x:v>
      </x:c>
      <x:c r="C19" s="50" t="str">
        <x:v>Per batch</x:v>
      </x:c>
      <x:c r="D19" s="50" t="str">
        <x:v>Per note</x:v>
      </x:c>
      <x:c r="E19" s="2"/>
      <x:c r="F19" s="28"/>
      <x:c r="G19" s="2"/>
      <x:c r="H19" s="2"/>
      <x:c r="I19" s="2"/>
      <x:c r="J19" s="2"/>
      <x:c r="K19" s="2"/>
    </x:row>
    <x:row r="20" ht="22" customHeight="1">
      <x:c r="A20" s="2"/>
      <x:c r="B20" s="2" t="str">
        <x:v>Saleable units in the batch</x:v>
      </x:c>
      <x:c r="C20" s="40" t="n">
        <x:f>IF(ISNUMBER('Inputs and sources'!C7),'Inputs and sources'!C7,"")</x:f>
        <x:v>30</x:v>
      </x:c>
      <x:c r="D20" s="37"/>
      <x:c r="E20" s="2"/>
      <x:c r="F20" s="28"/>
      <x:c r="G20" s="2"/>
      <x:c r="H20" s="2"/>
      <x:c r="I20" s="2"/>
      <x:c r="J20" s="2"/>
      <x:c r="K20" s="2"/>
    </x:row>
    <x:row r="21" ht="22" customHeight="1">
      <x:c r="A21" s="2"/>
      <x:c r="B21" s="2" t="str">
        <x:v>Print / fabrication, excluding tooling</x:v>
      </x:c>
      <x:c r="C21" s="41" t="n">
        <x:f>IF(ISNUMBER('Inputs and sources'!C8),'Inputs and sources'!C8,"")</x:f>
        <x:v>30</x:v>
      </x:c>
      <x:c r="D21" s="37" t="n">
        <x:f>IF(AND(ISNUMBER(C21),ISNUMBER($C$20),$C$20&gt;0),C21/$C$20,"n.a.")</x:f>
        <x:v>1</x:v>
      </x:c>
      <x:c r="E21" s="2"/>
      <x:c r="F21" s="28"/>
      <x:c r="G21" s="2"/>
      <x:c r="H21" s="2"/>
      <x:c r="I21" s="2"/>
      <x:c r="J21" s="2"/>
      <x:c r="K21" s="2"/>
    </x:row>
    <x:row r="22" ht="22" customHeight="1">
      <x:c r="A22" s="2"/>
      <x:c r="B22" s="2" t="str">
        <x:v>Inbound shipping</x:v>
      </x:c>
      <x:c r="C22" s="41" t="n">
        <x:f>IF(ISNUMBER('Inputs and sources'!C9),'Inputs and sources'!C9,"")</x:f>
        <x:v>0</x:v>
      </x:c>
      <x:c r="D22" s="37" t="n">
        <x:f>IF(AND(ISNUMBER(C22),ISNUMBER($C$20),$C$20&gt;0),C22/$C$20,"n.a.")</x:f>
        <x:v>0</x:v>
      </x:c>
      <x:c r="E22" s="2"/>
      <x:c r="F22" s="28"/>
      <x:c r="G22" s="2"/>
      <x:c r="H22" s="2"/>
      <x:c r="I22" s="2"/>
      <x:c r="J22" s="2"/>
      <x:c r="K22" s="2"/>
    </x:row>
    <x:row r="23" ht="22" customHeight="1">
      <x:c r="A23" s="2"/>
      <x:c r="B23" s="2" t="str">
        <x:v>Customer delivery shipping</x:v>
      </x:c>
      <x:c r="C23" s="41" t="n">
        <x:f>IF(ISNUMBER('Inputs and sources'!C10),'Inputs and sources'!C10,"")</x:f>
        <x:v>6</x:v>
      </x:c>
      <x:c r="D23" s="37" t="n">
        <x:f>IF(AND(ISNUMBER(C23),ISNUMBER($C$20),$C$20&gt;0),C23/$C$20,"n.a.")</x:f>
        <x:v>0.2</x:v>
      </x:c>
      <x:c r="E23" s="2"/>
      <x:c r="F23" s="28"/>
      <x:c r="G23" s="2"/>
      <x:c r="H23" s="2"/>
      <x:c r="I23" s="2"/>
      <x:c r="J23" s="2"/>
      <x:c r="K23" s="2"/>
    </x:row>
    <x:row r="24" ht="22" customHeight="1">
      <x:c r="A24" s="2"/>
      <x:c r="B24" s="2" t="str">
        <x:v>Total estimated shipping</x:v>
      </x:c>
      <x:c r="C24" s="37" t="n">
        <x:f>IF(COUNT(C22:C23)=2,SUM(C22:C23),"Input needed")</x:f>
        <x:v>6</x:v>
      </x:c>
      <x:c r="D24" s="37" t="n">
        <x:f>IF(AND(ISNUMBER(C24),ISNUMBER($C$20),$C$20&gt;0),C24/$C$20,"n.a.")</x:f>
        <x:v>0.2</x:v>
      </x:c>
      <x:c r="E24" s="2"/>
      <x:c r="F24" s="28"/>
      <x:c r="G24" s="2"/>
      <x:c r="H24" s="2"/>
      <x:c r="I24" s="2"/>
      <x:c r="J24" s="2"/>
      <x:c r="K24" s="2"/>
    </x:row>
    <x:row r="25" ht="22" customHeight="1">
      <x:c r="A25" s="2"/>
      <x:c r="B25" s="19" t="str">
        <x:v>Restricted cost base: print + shipping</x:v>
      </x:c>
      <x:c r="C25" s="35" t="n">
        <x:f>IF(COUNT(C21:C23)=3,SUM(C21:C23),"Input needed")</x:f>
        <x:v>36</x:v>
      </x:c>
      <x:c r="D25" s="35" t="n">
        <x:f>IF(AND(ISNUMBER(C25),ISNUMBER($C$20),$C$20&gt;0),C25/$C$20,"n.a.")</x:f>
        <x:v>1.2</x:v>
      </x:c>
      <x:c r="E25" s="2"/>
      <x:c r="F25" s="28"/>
      <x:c r="G25" s="2"/>
      <x:c r="H25" s="2"/>
      <x:c r="I25" s="2"/>
      <x:c r="J25" s="2"/>
      <x:c r="K25" s="2"/>
    </x:row>
    <x:row r="26" ht="22" customHeight="1">
      <x:c r="A26" s="2"/>
      <x:c r="B26" s="19" t="str">
        <x:v>Required price: 2 × restricted base</x:v>
      </x:c>
      <x:c r="C26" s="35" t="n">
        <x:f>IF(ISNUMBER(C25),2*C25,"Input needed")</x:f>
        <x:v>72</x:v>
      </x:c>
      <x:c r="D26" s="35" t="n">
        <x:f>IF(AND(ISNUMBER(C26),ISNUMBER($C$20),$C$20&gt;0),C26/$C$20,"n.a.")</x:f>
        <x:v>2.4</x:v>
      </x:c>
      <x:c r="E26" s="2"/>
      <x:c r="F26" s="28"/>
      <x:c r="G26" s="2"/>
      <x:c r="H26" s="2"/>
      <x:c r="I26" s="2"/>
      <x:c r="J26" s="2"/>
      <x:c r="K26" s="2"/>
    </x:row>
    <x:row r="27" ht="22" customHeight="1">
      <x:c r="A27" s="2"/>
      <x:c r="B27" s="2"/>
      <x:c r="C27" s="37"/>
      <x:c r="D27" s="37"/>
      <x:c r="E27" s="2"/>
      <x:c r="F27" s="28"/>
      <x:c r="G27" s="2"/>
      <x:c r="H27" s="2"/>
      <x:c r="I27" s="2"/>
      <x:c r="J27" s="2"/>
      <x:c r="K27" s="2"/>
    </x:row>
    <x:row r="28" ht="22" customHeight="1">
      <x:c r="A28" s="2"/>
      <x:c r="B28" s="2" t="str">
        <x:v>Packaging</x:v>
      </x:c>
      <x:c r="C28" s="41" t="n">
        <x:f>IF(ISNUMBER('Inputs and sources'!C11),'Inputs and sources'!C11,"")</x:f>
        <x:v>3</x:v>
      </x:c>
      <x:c r="D28" s="37" t="n">
        <x:f>IF(AND(ISNUMBER(C28),ISNUMBER($C$20),$C$20&gt;0),C28/$C$20,"n.a.")</x:f>
        <x:v>0.1</x:v>
      </x:c>
      <x:c r="E28" s="2"/>
      <x:c r="F28" s="28"/>
      <x:c r="G28" s="2"/>
      <x:c r="H28" s="2"/>
      <x:c r="I28" s="2"/>
      <x:c r="J28" s="2"/>
      <x:c r="K28" s="2"/>
    </x:row>
    <x:row r="29" ht="22" customHeight="1">
      <x:c r="A29" s="2"/>
      <x:c r="B29" s="2" t="str">
        <x:v>Labor</x:v>
      </x:c>
      <x:c r="C29" s="41" t="n">
        <x:f>IF(ISNUMBER('Inputs and sources'!C12),'Inputs and sources'!C12,"")</x:f>
        <x:v>15</x:v>
      </x:c>
      <x:c r="D29" s="37" t="n">
        <x:f>IF(AND(ISNUMBER(C29),ISNUMBER($C$20),$C$20&gt;0),C29/$C$20,"n.a.")</x:f>
        <x:v>0.5</x:v>
      </x:c>
      <x:c r="E29" s="2"/>
      <x:c r="F29" s="28"/>
      <x:c r="G29" s="2"/>
      <x:c r="H29" s="2"/>
      <x:c r="I29" s="2"/>
      <x:c r="J29" s="2"/>
      <x:c r="K29" s="2"/>
    </x:row>
    <x:row r="30" ht="22" customHeight="1">
      <x:c r="A30" s="2"/>
      <x:c r="B30" s="2" t="str">
        <x:v>Tooling allocated to this batch</x:v>
      </x:c>
      <x:c r="C30" s="41" t="n">
        <x:f>IF(ISNUMBER('Inputs and sources'!C13),'Inputs and sources'!C13,"")</x:f>
        <x:v>0</x:v>
      </x:c>
      <x:c r="D30" s="37" t="n">
        <x:f>IF(AND(ISNUMBER(C30),ISNUMBER($C$20),$C$20&gt;0),C30/$C$20,"n.a.")</x:f>
        <x:v>0</x:v>
      </x:c>
      <x:c r="E30" s="2"/>
      <x:c r="F30" s="28" t="str">
        <x:v>Allocate tooling once. Do not include the same mold in print cost.</x:v>
      </x:c>
      <x:c r="G30" s="2"/>
      <x:c r="H30" s="2"/>
      <x:c r="I30" s="2"/>
      <x:c r="J30" s="2"/>
      <x:c r="K30" s="2"/>
    </x:row>
    <x:row r="31" ht="22" customHeight="1">
      <x:c r="A31" s="2"/>
      <x:c r="B31" s="2" t="str">
        <x:v>Spoilage / replacement allowance</x:v>
      </x:c>
      <x:c r="C31" s="41" t="n">
        <x:f>IF(ISNUMBER('Inputs and sources'!C14),'Inputs and sources'!C14,"")</x:f>
        <x:v>3</x:v>
      </x:c>
      <x:c r="D31" s="37" t="n">
        <x:f>IF(AND(ISNUMBER(C31),ISNUMBER($C$20),$C$20&gt;0),C31/$C$20,"n.a.")</x:f>
        <x:v>0.1</x:v>
      </x:c>
      <x:c r="E31" s="2"/>
      <x:c r="F31" s="28" t="str">
        <x:v>Enter incremental expected waste, not costs already in the quote.</x:v>
      </x:c>
      <x:c r="G31" s="2"/>
      <x:c r="H31" s="2"/>
      <x:c r="I31" s="2"/>
      <x:c r="J31" s="2"/>
      <x:c r="K31" s="2"/>
    </x:row>
    <x:row r="32" ht="22" customHeight="1">
      <x:c r="A32" s="2"/>
      <x:c r="B32" s="2" t="str">
        <x:v>Other variable costs</x:v>
      </x:c>
      <x:c r="C32" s="41" t="n">
        <x:f>IF(ISNUMBER('Inputs and sources'!C15),'Inputs and sources'!C15,"")</x:f>
        <x:v>0</x:v>
      </x:c>
      <x:c r="D32" s="37" t="n">
        <x:f>IF(AND(ISNUMBER(C32),ISNUMBER($C$20),$C$20&gt;0),C32/$C$20,"n.a.")</x:f>
        <x:v>0</x:v>
      </x:c>
      <x:c r="E32" s="2"/>
      <x:c r="F32" s="28"/>
      <x:c r="G32" s="2"/>
      <x:c r="H32" s="2"/>
      <x:c r="I32" s="2"/>
      <x:c r="J32" s="2"/>
      <x:c r="K32" s="2"/>
    </x:row>
    <x:row r="33" ht="22" customHeight="1">
      <x:c r="A33" s="2"/>
      <x:c r="B33" s="19" t="str">
        <x:v>Total variable cost before payment fees</x:v>
      </x:c>
      <x:c r="C33" s="35" t="n">
        <x:f>IF(COUNT(C25,C28:C32)=6,SUM(C25,C28:C32),"Input needed")</x:f>
        <x:v>57</x:v>
      </x:c>
      <x:c r="D33" s="35" t="n">
        <x:f>IF(AND(ISNUMBER(C33),ISNUMBER($C$20),$C$20&gt;0),C33/$C$20,"n.a.")</x:f>
        <x:v>1.9</x:v>
      </x:c>
      <x:c r="E33" s="2"/>
      <x:c r="F33" s="28"/>
      <x:c r="G33" s="2"/>
      <x:c r="H33" s="2"/>
      <x:c r="I33" s="2"/>
      <x:c r="J33" s="2"/>
      <x:c r="K33" s="2"/>
    </x:row>
    <x:row r="34" ht="22" customHeight="1">
      <x:c r="A34" s="2"/>
      <x:c r="B34" s="2" t="str">
        <x:v>Percentage payment fee</x:v>
      </x:c>
      <x:c r="C34" s="37" t="n">
        <x:f>IF(ISNUMBER(C26),C26*'Inputs and sources'!C16,"Input needed")</x:f>
        <x:v>2.088</x:v>
      </x:c>
      <x:c r="D34" s="37" t="n">
        <x:f>IF(AND(ISNUMBER(C34),ISNUMBER($C$20),$C$20&gt;0),C34/$C$20,"n.a.")</x:f>
        <x:v>0.06960000000000001</x:v>
      </x:c>
      <x:c r="E34" s="2"/>
      <x:c r="F34" s="28"/>
      <x:c r="G34" s="2"/>
      <x:c r="H34" s="2"/>
      <x:c r="I34" s="2"/>
      <x:c r="J34" s="2"/>
      <x:c r="K34" s="2"/>
    </x:row>
    <x:row r="35" ht="22" customHeight="1">
      <x:c r="A35" s="2"/>
      <x:c r="B35" s="2" t="str">
        <x:v>Fixed payment fees</x:v>
      </x:c>
      <x:c r="C35" s="37" t="n">
        <x:f>'Inputs and sources'!C17*'Inputs and sources'!C18</x:f>
        <x:v>0.3</x:v>
      </x:c>
      <x:c r="D35" s="37" t="n">
        <x:f>IF(AND(ISNUMBER(C35),ISNUMBER($C$20),$C$20&gt;0),C35/$C$20,"n.a.")</x:f>
        <x:v>0.01</x:v>
      </x:c>
      <x:c r="E35" s="2"/>
      <x:c r="F35" s="28" t="str">
        <x:v>Number of payments × fixed fee; default is one payment per batch.</x:v>
      </x:c>
      <x:c r="G35" s="2"/>
      <x:c r="H35" s="2"/>
      <x:c r="I35" s="2"/>
      <x:c r="J35" s="2"/>
      <x:c r="K35" s="2"/>
    </x:row>
    <x:row r="36" ht="22" customHeight="1">
      <x:c r="A36" s="2"/>
      <x:c r="B36" s="19" t="str">
        <x:v>Full contribution before monthly overhead</x:v>
      </x:c>
      <x:c r="C36" s="35" t="n">
        <x:f>IF(COUNT(C26,C33:C35)=4,C26-SUM(C33:C35),"Input needed")</x:f>
        <x:v>12.612000000000002</x:v>
      </x:c>
      <x:c r="D36" s="35" t="n">
        <x:f>IF(AND(ISNUMBER(C36),ISNUMBER($C$20),$C$20&gt;0),C36/$C$20,"n.a.")</x:f>
        <x:v>0.42040000000000005</x:v>
      </x:c>
      <x:c r="E36" s="2"/>
      <x:c r="F36" s="28" t="str">
        <x:v>Pre-tax contribution. Sales taxes and financing are excluded.</x:v>
      </x:c>
      <x:c r="G36" s="2"/>
      <x:c r="H36" s="2"/>
      <x:c r="I36" s="2"/>
      <x:c r="J36" s="2"/>
      <x:c r="K36" s="2"/>
    </x:row>
    <x:row r="37" ht="22" customHeight="1">
      <x:c r="A37" s="2"/>
      <x:c r="B37" s="2"/>
      <x:c r="C37" s="37"/>
      <x:c r="D37" s="37"/>
      <x:c r="E37" s="2"/>
      <x:c r="F37" s="28"/>
      <x:c r="G37" s="2"/>
      <x:c r="H37" s="2"/>
      <x:c r="I37" s="2"/>
      <x:c r="J37" s="2"/>
      <x:c r="K37" s="2"/>
    </x:row>
    <x:row r="38" ht="25" customHeight="1">
      <x:c r="A38" s="2"/>
      <x:c r="B38" s="7" t="str">
        <x:v>Optional price for a full variable-cost margin</x:v>
      </x:c>
      <x:c r="C38" s="38"/>
      <x:c r="D38" s="38"/>
      <x:c r="E38" s="7"/>
      <x:c r="F38" s="32"/>
      <x:c r="G38" s="2"/>
      <x:c r="H38" s="2"/>
      <x:c r="I38" s="2"/>
      <x:c r="J38" s="2"/>
      <x:c r="K38" s="2"/>
    </x:row>
    <x:row r="39" ht="22" customHeight="1">
      <x:c r="A39" s="2"/>
      <x:c r="B39" s="2" t="str">
        <x:v>Target contribution margin</x:v>
      </x:c>
      <x:c r="C39" s="36" t="n">
        <x:f>'Inputs and sources'!C20</x:f>
        <x:v>0.35</x:v>
      </x:c>
      <x:c r="D39" s="37"/>
      <x:c r="E39" s="2"/>
      <x:c r="F39" s="28"/>
      <x:c r="G39" s="2"/>
      <x:c r="H39" s="2"/>
      <x:c r="I39" s="2"/>
      <x:c r="J39" s="2"/>
      <x:c r="K39" s="2"/>
    </x:row>
    <x:row r="40" ht="22" customHeight="1">
      <x:c r="A40" s="2"/>
      <x:c r="B40" s="19" t="str">
        <x:v>Customer total at target margin</x:v>
      </x:c>
      <x:c r="C40" s="35" t="n">
        <x:f>IF(AND(ISNUMBER(C33),1-'Inputs and sources'!C16-C39&gt;0),ROUNDUP((C33+C35)/(1-'Inputs and sources'!C16-C39),2),"n.a.")</x:f>
        <x:v>92.28</x:v>
      </x:c>
      <x:c r="D40" s="35" t="n">
        <x:f>IF(AND(ISNUMBER(C40),ISNUMBER($C$20),$C$20&gt;0),C40/$C$20,"n.a.")</x:f>
        <x:v>3.076</x:v>
      </x:c>
      <x:c r="E40" s="2"/>
      <x:c r="F40" s="28" t="str">
        <x:v>(Variable costs + fixed fees) ÷ (1 − fee rate − target margin)</x:v>
      </x:c>
      <x:c r="G40" s="2"/>
      <x:c r="H40" s="2"/>
      <x:c r="I40" s="2"/>
      <x:c r="J40" s="2"/>
      <x:c r="K40" s="2"/>
    </x:row>
    <x:row r="41" ht="22" customHeight="1">
      <x:c r="A41" s="2"/>
      <x:c r="B41" s="2" t="str">
        <x:v>Contribution at optional price</x:v>
      </x:c>
      <x:c r="C41" s="37" t="n">
        <x:f>IF(ISNUMBER(C40),C40-C33-C35-C40*'Inputs and sources'!C16,"n.a.")</x:f>
        <x:v>32.30388000000001</x:v>
      </x:c>
      <x:c r="D41" s="37" t="n">
        <x:f>IF(AND(ISNUMBER(C41),ISNUMBER($C$20),$C$20&gt;0),C41/$C$20,"n.a.")</x:f>
        <x:v>1.0767960000000003</x:v>
      </x:c>
      <x:c r="E41" s="2"/>
      <x:c r="F41" s="28" t="str">
        <x:v>Alternative to the required 2× rule; rounded up to cents.</x:v>
      </x:c>
      <x:c r="G41" s="2"/>
      <x:c r="H41" s="2"/>
      <x:c r="I41" s="2"/>
      <x:c r="J41" s="2"/>
      <x:c r="K41" s="2"/>
    </x:row>
    <x:row r="42" ht="22" customHeight="1">
      <x:c r="A42" s="2"/>
      <x:c r="B42" s="2" t="str">
        <x:v>Actual margin after rounding</x:v>
      </x:c>
      <x:c r="C42" s="36" t="n">
        <x:f>IF(AND(ISNUMBER(C41),ISNUMBER(C40),C40&gt;0),C41/C40,"n.a.")</x:f>
        <x:v>0.3500637191157348</x:v>
      </x:c>
      <x:c r="D42" s="37"/>
      <x:c r="E42" s="2"/>
      <x:c r="F42" s="28"/>
      <x:c r="G42" s="2"/>
      <x:c r="H42" s="2"/>
      <x:c r="I42" s="2"/>
      <x:c r="J42" s="2"/>
      <x:c r="K42" s="2"/>
    </x:row>
    <x:row r="43" ht="22" customHeight="1">
      <x:c r="A43" s="2"/>
      <x:c r="B43" s="2"/>
      <x:c r="C43" s="37"/>
      <x:c r="D43" s="37"/>
      <x:c r="E43" s="2"/>
      <x:c r="F43" s="28"/>
      <x:c r="G43" s="2"/>
      <x:c r="H43" s="2"/>
      <x:c r="I43" s="2"/>
      <x:c r="J43" s="2"/>
      <x:c r="K43" s="2"/>
    </x:row>
    <x:row r="44" ht="25" customHeight="1">
      <x:c r="A44" s="2"/>
      <x:c r="B44" s="7" t="str">
        <x:v>Monthly break-even at the required price</x:v>
      </x:c>
      <x:c r="C44" s="38"/>
      <x:c r="D44" s="38"/>
      <x:c r="E44" s="7"/>
      <x:c r="F44" s="32"/>
      <x:c r="G44" s="2"/>
      <x:c r="H44" s="2"/>
      <x:c r="I44" s="2"/>
      <x:c r="J44" s="2"/>
      <x:c r="K44" s="2"/>
    </x:row>
    <x:row r="45" ht="24" customHeight="1">
      <x:c r="A45" s="2"/>
      <x:c r="B45" s="17" t="str">
        <x:v>Operating tier</x:v>
      </x:c>
      <x:c r="C45" s="50" t="str">
        <x:v>Overhead / mo.</x:v>
      </x:c>
      <x:c r="D45" s="50" t="str">
        <x:v>Batches / mo.</x:v>
      </x:c>
      <x:c r="E45" s="2"/>
      <x:c r="F45" s="28" t="str">
        <x:v>Notes / mo. to break even</x:v>
      </x:c>
      <x:c r="G45" s="2"/>
      <x:c r="H45" s="2"/>
      <x:c r="I45" s="2"/>
      <x:c r="J45" s="2"/>
      <x:c r="K45" s="2"/>
    </x:row>
    <x:row r="46" ht="22" customHeight="1">
      <x:c r="A46" s="2"/>
      <x:c r="B46" s="2" t="str">
        <x:f>'Inputs and sources'!B25</x:f>
        <x:v>Home / outsource</x:v>
      </x:c>
      <x:c r="C46" s="37" t="n">
        <x:f>'Inputs and sources'!C25</x:f>
        <x:v>100</x:v>
      </x:c>
      <x:c r="D46" s="40" t="n">
        <x:f>IF(AND(ISNUMBER($C$36),$C$36&gt;0),ROUNDUP(C46/$C$36,0),"Not viable")</x:f>
        <x:v>8</x:v>
      </x:c>
      <x:c r="E46" s="2"/>
      <x:c r="F46" s="52" t="n">
        <x:f>IF(AND(ISNUMBER(D46),ISNUMBER($C$20),$C$20&gt;0),D46*$C$20,"n.a.")</x:f>
        <x:v>240</x:v>
      </x:c>
      <x:c r="G46" s="2"/>
      <x:c r="H46" s="2"/>
      <x:c r="I46" s="2"/>
      <x:c r="J46" s="2"/>
      <x:c r="K46" s="2"/>
    </x:row>
    <x:row r="47" ht="22" customHeight="1">
      <x:c r="A47" s="2"/>
      <x:c r="B47" s="2" t="str">
        <x:f>'Inputs and sources'!B26</x:f>
        <x:v>Shared studio</x:v>
      </x:c>
      <x:c r="C47" s="37" t="n">
        <x:f>'Inputs and sources'!C26</x:f>
        <x:v>1200</x:v>
      </x:c>
      <x:c r="D47" s="40" t="n">
        <x:f>IF(AND(ISNUMBER($C$36),$C$36&gt;0),ROUNDUP(C47/$C$36,0),"Not viable")</x:f>
        <x:v>96</x:v>
      </x:c>
      <x:c r="E47" s="2"/>
      <x:c r="F47" s="52" t="n">
        <x:f>IF(AND(ISNUMBER(D47),ISNUMBER($C$20),$C$20&gt;0),D47*$C$20,"n.a.")</x:f>
        <x:v>2880</x:v>
      </x:c>
      <x:c r="G47" s="2"/>
      <x:c r="H47" s="2"/>
      <x:c r="I47" s="2"/>
      <x:c r="J47" s="2"/>
      <x:c r="K47" s="2"/>
    </x:row>
    <x:row r="48" ht="22" customHeight="1">
      <x:c r="A48" s="2"/>
      <x:c r="B48" s="2" t="str">
        <x:f>'Inputs and sources'!B27</x:f>
        <x:v>Dedicated shop</x:v>
      </x:c>
      <x:c r="C48" s="37" t="n">
        <x:f>'Inputs and sources'!C27</x:f>
        <x:v>6000</x:v>
      </x:c>
      <x:c r="D48" s="40" t="n">
        <x:f>IF(AND(ISNUMBER($C$36),$C$36&gt;0),ROUNDUP(C48/$C$36,0),"Not viable")</x:f>
        <x:v>476</x:v>
      </x:c>
      <x:c r="E48" s="2"/>
      <x:c r="F48" s="52" t="n">
        <x:f>IF(AND(ISNUMBER(D48),ISNUMBER($C$20),$C$20&gt;0),D48*$C$20,"n.a.")</x:f>
        <x:v>14280</x:v>
      </x:c>
      <x:c r="G48" s="2"/>
      <x:c r="H48" s="2"/>
      <x:c r="I48" s="2"/>
      <x:c r="J48" s="2"/>
      <x:c r="K48" s="2"/>
    </x:row>
    <x:row r="49" ht="22" customHeight="1">
      <x:c r="A49" s="2"/>
      <x:c r="B49" s="2"/>
      <x:c r="C49" s="37"/>
      <x:c r="D49" s="37"/>
      <x:c r="E49" s="2"/>
      <x:c r="F49" s="28" t="str">
        <x:v>Break-even assumes identical sold batches and constant costs.</x:v>
      </x:c>
      <x:c r="G49" s="2"/>
      <x:c r="H49" s="2"/>
      <x:c r="I49" s="2"/>
      <x:c r="J49" s="2"/>
      <x:c r="K49" s="2"/>
    </x:row>
    <x:row r="50" ht="22" customHeight="1">
      <x:c r="A50" s="2"/>
      <x:c r="B50" s="2" t="str">
        <x:v>Planned complete batches per month</x:v>
      </x:c>
      <x:c r="C50" s="40" t="n">
        <x:f>'Inputs and sources'!C21</x:f>
        <x:v>10</x:v>
      </x:c>
      <x:c r="D50" s="37"/>
      <x:c r="E50" s="2"/>
      <x:c r="F50" s="28"/>
      <x:c r="G50" s="2"/>
      <x:c r="H50" s="2"/>
      <x:c r="I50" s="2"/>
      <x:c r="J50" s="2"/>
      <x:c r="K50" s="2"/>
    </x:row>
    <x:row r="51" ht="22" customHeight="1">
      <x:c r="A51" s="2"/>
      <x:c r="B51" s="19" t="str">
        <x:v>Home / outsource monthly result</x:v>
      </x:c>
      <x:c r="C51" s="35" t="n">
        <x:f>IF(ISNUMBER(C36),C36*C50-C46,"Input needed")</x:f>
        <x:v>26.12000000000002</x:v>
      </x:c>
      <x:c r="D51" s="35"/>
      <x:c r="E51" s="2"/>
      <x:c r="F51" s="28" t="str">
        <x:v>Contribution from planned batches less home / outsource overhead.</x:v>
      </x:c>
      <x:c r="G51" s="2"/>
      <x:c r="H51" s="2"/>
      <x:c r="I51" s="2"/>
      <x:c r="J51" s="2"/>
      <x:c r="K51" s="2"/>
    </x:row>
    <x:row r="52" ht="22" customHeight="1">
      <x:c r="A52" s="2"/>
      <x:c r="B52" s="2"/>
      <x:c r="C52" s="37"/>
      <x:c r="D52" s="37"/>
      <x:c r="E52" s="2"/>
      <x:c r="F52" s="28" t="str">
        <x:v>Illustrative overhead only. No rent or lease quotes.</x:v>
      </x:c>
      <x:c r="G52" s="2"/>
      <x:c r="H52" s="2"/>
      <x:c r="I52" s="2"/>
      <x:c r="J52" s="2"/>
      <x:c r="K52" s="2"/>
    </x:row>
    <x:row r="53" ht="22" customHeight="1">
      <x:c r="A53" s="2"/>
      <x:c r="B53" s="2" t="str">
        <x:v>Reconciliation: item + shipping − rule total</x:v>
      </x:c>
      <x:c r="C53" s="42" t="n">
        <x:f>IF(COUNT(C14:C16,C26)=4,C16-C26,"n.a.")</x:f>
        <x:v>0</x:v>
      </x:c>
      <x:c r="D53" s="37"/>
      <x:c r="E53" s="2"/>
      <x:c r="F53" s="28"/>
      <x:c r="G53" s="2"/>
      <x:c r="H53" s="2"/>
      <x:c r="I53" s="2"/>
      <x:c r="J53" s="2"/>
      <x:c r="K53" s="2"/>
    </x:row>
    <x:row r="54" ht="22" customHeight="1">
      <x:c r="A54" s="2"/>
      <x:c r="B54" s="2"/>
      <x:c r="C54" s="2"/>
      <x:c r="D54" s="2"/>
      <x:c r="E54" s="2"/>
      <x:c r="F54" s="28"/>
      <x:c r="G54" s="2"/>
      <x:c r="H54" s="2"/>
      <x:c r="I54" s="2"/>
      <x:c r="J54" s="2"/>
      <x:c r="K54" s="2"/>
    </x:row>
    <x:row r="55" ht="22" customHeight="1">
      <x:c r="A55" s="2"/>
      <x:c r="B55" s="2"/>
      <x:c r="C55" s="2"/>
      <x:c r="D55" s="2"/>
      <x:c r="E55" s="2"/>
      <x:c r="F55" s="28"/>
      <x:c r="G55" s="2"/>
      <x:c r="H55" s="2"/>
      <x:c r="I55" s="2"/>
      <x:c r="J55" s="2"/>
      <x:c r="K55" s="2"/>
    </x:row>
    <x:row r="56" ht="22" customHeight="1">
      <x:c r="A56" s="2"/>
      <x:c r="B56" s="2"/>
      <x:c r="C56" s="2"/>
      <x:c r="D56" s="2"/>
      <x:c r="E56" s="2"/>
      <x:c r="F56" s="28"/>
      <x:c r="G56" s="2"/>
      <x:c r="H56" s="2"/>
      <x:c r="I56" s="2"/>
      <x:c r="J56" s="2"/>
      <x:c r="K56" s="2"/>
    </x:row>
  </x:sheetData>
  <x:conditionalFormatting sqref="C7:D7">
    <x:cfRule type="cellIs" dxfId="0" priority="1" operator="lessThan">
      <x:formula>0</x:formula>
    </x:cfRule>
  </x:conditionalFormatting>
  <x:conditionalFormatting sqref="C53:C53">
    <x:cfRule type="cellIs" dxfId="1" priority="2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8299A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9" hidden="0" customWidth="1"/>
    <x:col min="8" max="8" width="28" hidden="0" customWidth="1"/>
    <x:col min="9" max="9" width="60" hidden="0" customWidth="1"/>
    <x:col min="10" max="10" width="16" hidden="0" customWidth="1"/>
    <x:col min="11" max="11" width="28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2"/>
      <x:c r="B2" s="3" t="str">
        <x:v>Inputs and vendor references</x:v>
      </x:c>
      <x:c r="C2" s="3"/>
      <x:c r="D2" s="3"/>
      <x:c r="E2" s="3"/>
      <x:c r="F2" s="3"/>
      <x:c r="G2" s="2"/>
      <x:c r="H2" s="2"/>
      <x:c r="I2" s="2"/>
      <x:c r="J2" s="2"/>
      <x:c r="K2" s="2"/>
    </x:row>
    <x:row r="3" ht="25" customHeight="1">
      <x:c r="A3" s="2"/>
      <x:c r="B3" s="4" t="str">
        <x:v>Amber cells are editable. All paper inputs below are illustrative.</x:v>
      </x:c>
      <x:c r="C3" s="4"/>
      <x:c r="D3" s="4"/>
      <x:c r="E3" s="4"/>
      <x:c r="F3" s="4"/>
      <x:c r="G3" s="2"/>
      <x:c r="H3" s="2"/>
      <x:c r="I3" s="2"/>
      <x:c r="J3" s="2"/>
      <x:c r="K3" s="2"/>
    </x:row>
    <x:row r="4" ht="22" customHeight="1">
      <x:c r="A4" s="2"/>
      <x:c r="B4" s="5" t="str">
        <x:v>Enter each cost once. Obtain written quotes before taking orders.</x:v>
      </x:c>
      <x:c r="C4" s="5"/>
      <x:c r="D4" s="5"/>
      <x:c r="E4" s="5"/>
      <x:c r="F4" s="5"/>
      <x:c r="G4" s="2"/>
      <x:c r="H4" s="2"/>
      <x:c r="I4" s="2"/>
      <x:c r="J4" s="2"/>
      <x:c r="K4" s="2"/>
    </x:row>
    <x:row r="5" ht="24" customHeight="1">
      <x:c r="A5" s="2"/>
      <x:c r="B5" s="17" t="str">
        <x:v>Assumption</x:v>
      </x:c>
      <x:c r="C5" s="34" t="str">
        <x:v>Value</x:v>
      </x:c>
      <x:c r="D5" s="43"/>
      <x:c r="E5" s="2"/>
      <x:c r="F5" s="2" t="str">
        <x:v>Basis / editing guidance</x:v>
      </x:c>
      <x:c r="G5" s="2"/>
      <x:c r="H5" s="2"/>
      <x:c r="I5" s="2"/>
      <x:c r="J5" s="2"/>
      <x:c r="K5" s="2"/>
    </x:row>
    <x:row r="6" ht="22" customHeight="1">
      <x:c r="A6" s="2"/>
      <x:c r="B6" s="2" t="str">
        <x:v>As-of date</x:v>
      </x:c>
      <x:c r="C6" s="44" t="n">
        <x:v>46297</x:v>
      </x:c>
      <x:c r="D6" s="43"/>
      <x:c r="E6" s="2"/>
      <x:c r="F6" s="2" t="str">
        <x:v>Research / model date</x:v>
      </x:c>
      <x:c r="G6" s="2"/>
      <x:c r="H6" s="2"/>
      <x:c r="I6" s="2"/>
      <x:c r="J6" s="2"/>
      <x:c r="K6" s="2"/>
    </x:row>
    <x:row r="7" ht="22" customHeight="1">
      <x:c r="A7" s="2"/>
      <x:c r="B7" s="2" t="str">
        <x:v>Saleable notes per batch</x:v>
      </x:c>
      <x:c r="C7" s="45" t="n">
        <x:v>30</x:v>
      </x:c>
      <x:c r="D7" s="43"/>
      <x:c r="E7" s="2"/>
      <x:c r="F7" s="2" t="str">
        <x:v>One batch sold as one order; unit values are averages.</x:v>
      </x:c>
      <x:c r="G7" s="2"/>
      <x:c r="H7" s="2"/>
      <x:c r="I7" s="2"/>
      <x:c r="J7" s="2"/>
      <x:c r="K7" s="2"/>
    </x:row>
    <x:row r="8" ht="22" customHeight="1">
      <x:c r="A8" s="2"/>
      <x:c r="B8" s="2" t="str">
        <x:v>Batch print / fabrication cost</x:v>
      </x:c>
      <x:c r="C8" s="46" t="n">
        <x:v>30</x:v>
      </x:c>
      <x:c r="D8" s="43"/>
      <x:c r="E8" s="2"/>
      <x:c r="F8" s="2" t="str">
        <x:v>Illustrative paper cost. Quote needed. Excludes tooling.</x:v>
      </x:c>
      <x:c r="G8" s="2"/>
      <x:c r="H8" s="2"/>
      <x:c r="I8" s="2"/>
      <x:c r="J8" s="2"/>
      <x:c r="K8" s="2"/>
    </x:row>
    <x:row r="9" ht="22" customHeight="1">
      <x:c r="A9" s="2"/>
      <x:c r="B9" s="2" t="str">
        <x:v>Batch inbound shipping</x:v>
      </x:c>
      <x:c r="C9" s="46" t="n">
        <x:v>0</x:v>
      </x:c>
      <x:c r="D9" s="43"/>
      <x:c r="E9" s="2"/>
      <x:c r="F9" s="2" t="str">
        <x:v>Illustrative: zero assumed. Replace with vendor delivery charge.</x:v>
      </x:c>
      <x:c r="G9" s="2"/>
      <x:c r="H9" s="2"/>
      <x:c r="I9" s="2"/>
      <x:c r="J9" s="2"/>
      <x:c r="K9" s="2"/>
    </x:row>
    <x:row r="10" ht="22" customHeight="1">
      <x:c r="A10" s="2"/>
      <x:c r="B10" s="2" t="str">
        <x:v>Batch customer delivery shipping</x:v>
      </x:c>
      <x:c r="C10" s="46" t="n">
        <x:v>6</x:v>
      </x:c>
      <x:c r="D10" s="43"/>
      <x:c r="E10" s="2"/>
      <x:c r="F10" s="2" t="str">
        <x:v>Illustrative: one shipment to the customer.</x:v>
      </x:c>
      <x:c r="G10" s="2"/>
      <x:c r="H10" s="2"/>
      <x:c r="I10" s="2"/>
      <x:c r="J10" s="2"/>
      <x:c r="K10" s="2"/>
    </x:row>
    <x:row r="11" ht="22" customHeight="1">
      <x:c r="A11" s="2"/>
      <x:c r="B11" s="2" t="str">
        <x:v>Batch packaging</x:v>
      </x:c>
      <x:c r="C11" s="46" t="n">
        <x:v>3</x:v>
      </x:c>
      <x:c r="D11" s="43"/>
      <x:c r="E11" s="2"/>
      <x:c r="F11" s="2" t="str">
        <x:v>Illustrative incremental packaging expense.</x:v>
      </x:c>
      <x:c r="G11" s="2"/>
      <x:c r="H11" s="2"/>
      <x:c r="I11" s="2"/>
      <x:c r="J11" s="2"/>
      <x:c r="K11" s="2"/>
    </x:row>
    <x:row r="12" ht="22" customHeight="1">
      <x:c r="A12" s="2"/>
      <x:c r="B12" s="2" t="str">
        <x:v>Batch labor</x:v>
      </x:c>
      <x:c r="C12" s="46" t="n">
        <x:v>15</x:v>
      </x:c>
      <x:c r="D12" s="43"/>
      <x:c r="E12" s="2"/>
      <x:c r="F12" s="2" t="str">
        <x:v>Illustrative economic labor cost, including owner time.</x:v>
      </x:c>
      <x:c r="G12" s="2"/>
      <x:c r="H12" s="2"/>
      <x:c r="I12" s="2"/>
      <x:c r="J12" s="2"/>
      <x:c r="K12" s="2"/>
    </x:row>
    <x:row r="13" ht="22" customHeight="1">
      <x:c r="A13" s="2"/>
      <x:c r="B13" s="2" t="str">
        <x:v>Tooling allocated per batch</x:v>
      </x:c>
      <x:c r="C13" s="46" t="n">
        <x:v>0</x:v>
      </x:c>
      <x:c r="D13" s="43"/>
      <x:c r="E13" s="2"/>
      <x:c r="F13" s="2" t="str">
        <x:v>Illustrative: zero for this paper case. Allocate molds once.</x:v>
      </x:c>
      <x:c r="G13" s="2"/>
      <x:c r="H13" s="2"/>
      <x:c r="I13" s="2"/>
      <x:c r="J13" s="2"/>
      <x:c r="K13" s="2"/>
    </x:row>
    <x:row r="14" ht="22" customHeight="1">
      <x:c r="A14" s="2"/>
      <x:c r="B14" s="2" t="str">
        <x:v>Batch spoilage / replacement allowance</x:v>
      </x:c>
      <x:c r="C14" s="46" t="n">
        <x:v>3</x:v>
      </x:c>
      <x:c r="D14" s="43"/>
      <x:c r="E14" s="2"/>
      <x:c r="F14" s="2" t="str">
        <x:v>Illustrative additional waste cost, beyond printing quote.</x:v>
      </x:c>
      <x:c r="G14" s="2"/>
      <x:c r="H14" s="2"/>
      <x:c r="I14" s="2"/>
      <x:c r="J14" s="2"/>
      <x:c r="K14" s="2"/>
    </x:row>
    <x:row r="15" ht="22" customHeight="1">
      <x:c r="A15" s="2"/>
      <x:c r="B15" s="2" t="str">
        <x:v>Other batch variable costs</x:v>
      </x:c>
      <x:c r="C15" s="46" t="n">
        <x:v>0</x:v>
      </x:c>
      <x:c r="D15" s="43"/>
      <x:c r="E15" s="2"/>
      <x:c r="F15" s="2" t="str">
        <x:v>Illustrative: zero. Include unrecoverable input tax if applicable.</x:v>
      </x:c>
      <x:c r="G15" s="2"/>
      <x:c r="H15" s="2"/>
      <x:c r="I15" s="2"/>
      <x:c r="J15" s="2"/>
      <x:c r="K15" s="2"/>
    </x:row>
    <x:row r="16" ht="22" customHeight="1">
      <x:c r="A16" s="2"/>
      <x:c r="B16" s="2" t="str">
        <x:v>Payment fee rate</x:v>
      </x:c>
      <x:c r="C16" s="47" t="n">
        <x:v>0.029</x:v>
      </x:c>
      <x:c r="D16" s="43"/>
      <x:c r="E16" s="2"/>
      <x:c r="F16" s="2" t="str">
        <x:v>Planning assumption only; confirm processor and account rates.</x:v>
      </x:c>
      <x:c r="G16" s="2"/>
      <x:c r="H16" s="2"/>
      <x:c r="I16" s="2"/>
      <x:c r="J16" s="2"/>
      <x:c r="K16" s="2"/>
    </x:row>
    <x:row r="17" ht="22" customHeight="1">
      <x:c r="A17" s="2"/>
      <x:c r="B17" s="2" t="str">
        <x:v>Fixed fee per customer payment</x:v>
      </x:c>
      <x:c r="C17" s="46" t="n">
        <x:v>0.3</x:v>
      </x:c>
      <x:c r="D17" s="43"/>
      <x:c r="E17" s="2"/>
      <x:c r="F17" s="2" t="str">
        <x:v>Planning assumption only; no processor quote implied.</x:v>
      </x:c>
      <x:c r="G17" s="2"/>
      <x:c r="H17" s="2"/>
      <x:c r="I17" s="2"/>
      <x:c r="J17" s="2"/>
      <x:c r="K17" s="2"/>
    </x:row>
    <x:row r="18" ht="22" customHeight="1">
      <x:c r="A18" s="2"/>
      <x:c r="B18" s="2" t="str">
        <x:v>Customer payments per batch</x:v>
      </x:c>
      <x:c r="C18" s="45" t="n">
        <x:v>1</x:v>
      </x:c>
      <x:c r="D18" s="43"/>
      <x:c r="E18" s="2"/>
      <x:c r="F18" s="2" t="str">
        <x:v>Use actual order / payment count, not note count.</x:v>
      </x:c>
      <x:c r="G18" s="2"/>
      <x:c r="H18" s="2"/>
      <x:c r="I18" s="2"/>
      <x:c r="J18" s="2"/>
      <x:c r="K18" s="2"/>
    </x:row>
    <x:row r="19" ht="22" customHeight="1">
      <x:c r="A19" s="2"/>
      <x:c r="B19" s="2" t="str">
        <x:v>Show shipping separately? 1=yes, 0=no</x:v>
      </x:c>
      <x:c r="C19" s="45" t="n">
        <x:v>0</x:v>
      </x:c>
      <x:c r="D19" s="43"/>
      <x:c r="E19" s="2"/>
      <x:c r="F19" s="2" t="str">
        <x:v>Moves shipping into a separate line without raising total price.</x:v>
      </x:c>
      <x:c r="G19" s="2"/>
      <x:c r="H19" s="2"/>
      <x:c r="I19" s="2"/>
      <x:c r="J19" s="2"/>
      <x:c r="K19" s="2"/>
    </x:row>
    <x:row r="20" ht="22" customHeight="1">
      <x:c r="A20" s="2"/>
      <x:c r="B20" s="2" t="str">
        <x:v>Optional contribution margin target</x:v>
      </x:c>
      <x:c r="C20" s="47" t="n">
        <x:v>0.35</x:v>
      </x:c>
      <x:c r="D20" s="43"/>
      <x:c r="E20" s="2"/>
      <x:c r="F20" s="2" t="str">
        <x:v>After variable costs and fees, before monthly overhead.</x:v>
      </x:c>
      <x:c r="G20" s="2"/>
      <x:c r="H20" s="2"/>
      <x:c r="I20" s="2"/>
      <x:c r="J20" s="2"/>
      <x:c r="K20" s="2"/>
    </x:row>
    <x:row r="21" ht="22" customHeight="1">
      <x:c r="A21" s="2"/>
      <x:c r="B21" s="2" t="str">
        <x:v>Planned sold batches per month</x:v>
      </x:c>
      <x:c r="C21" s="45" t="n">
        <x:v>10</x:v>
      </x:c>
      <x:c r="D21" s="43"/>
      <x:c r="E21" s="2"/>
      <x:c r="F21" s="2" t="str">
        <x:v>Illustrative demand assumption; no sales forecast evidence.</x:v>
      </x:c>
      <x:c r="G21" s="2"/>
      <x:c r="H21" s="2"/>
      <x:c r="I21" s="2"/>
      <x:c r="J21" s="2"/>
      <x:c r="K21" s="2"/>
    </x:row>
    <x:row r="22" ht="22" customHeight="1">
      <x:c r="A22" s="2"/>
      <x:c r="B22" s="2"/>
      <x:c r="C22" s="43"/>
      <x:c r="D22" s="43"/>
      <x:c r="E22" s="2"/>
      <x:c r="F22" s="2"/>
      <x:c r="G22" s="2"/>
      <x:c r="H22" s="2"/>
      <x:c r="I22" s="2"/>
      <x:c r="J22" s="2"/>
      <x:c r="K22" s="2"/>
    </x:row>
    <x:row r="23" ht="25" customHeight="1">
      <x:c r="A23" s="2"/>
      <x:c r="B23" s="7" t="str">
        <x:v>Illustrative fixed operating costs</x:v>
      </x:c>
      <x:c r="C23" s="48"/>
      <x:c r="D23" s="48"/>
      <x:c r="E23" s="7"/>
      <x:c r="F23" s="7"/>
      <x:c r="G23" s="2"/>
      <x:c r="H23" s="2"/>
      <x:c r="I23" s="2"/>
      <x:c r="J23" s="2"/>
      <x:c r="K23" s="2"/>
    </x:row>
    <x:row r="24" ht="24" customHeight="1">
      <x:c r="A24" s="2"/>
      <x:c r="B24" s="17" t="str">
        <x:v>Operating tier</x:v>
      </x:c>
      <x:c r="C24" s="34" t="str">
        <x:v>USD / month</x:v>
      </x:c>
      <x:c r="D24" s="43"/>
      <x:c r="E24" s="2"/>
      <x:c r="F24" s="2" t="str">
        <x:v>Scope</x:v>
      </x:c>
      <x:c r="G24" s="2"/>
      <x:c r="H24" s="2"/>
      <x:c r="I24" s="2"/>
      <x:c r="J24" s="2"/>
      <x:c r="K24" s="2"/>
    </x:row>
    <x:row r="25" ht="22" customHeight="1">
      <x:c r="A25" s="2"/>
      <x:c r="B25" s="2" t="str">
        <x:v>Home / outsource</x:v>
      </x:c>
      <x:c r="C25" s="46" t="n">
        <x:v>100</x:v>
      </x:c>
      <x:c r="D25" s="43"/>
      <x:c r="E25" s="2"/>
      <x:c r="F25" s="2" t="str">
        <x:v>Illustrative small overhead budget; not a lease quote.</x:v>
      </x:c>
      <x:c r="G25" s="2"/>
      <x:c r="H25" s="2"/>
      <x:c r="I25" s="2"/>
      <x:c r="J25" s="2"/>
      <x:c r="K25" s="2"/>
    </x:row>
    <x:row r="26" ht="22" customHeight="1">
      <x:c r="A26" s="2"/>
      <x:c r="B26" s="2" t="str">
        <x:v>Shared studio</x:v>
      </x:c>
      <x:c r="C26" s="46" t="n">
        <x:v>1200</x:v>
      </x:c>
      <x:c r="D26" s="43"/>
      <x:c r="E26" s="2"/>
      <x:c r="F26" s="2" t="str">
        <x:v>Illustrative total fixed overhead; confirm real rent and expenses.</x:v>
      </x:c>
      <x:c r="G26" s="2"/>
      <x:c r="H26" s="2"/>
      <x:c r="I26" s="2"/>
      <x:c r="J26" s="2"/>
      <x:c r="K26" s="2"/>
    </x:row>
    <x:row r="27" ht="22" customHeight="1">
      <x:c r="A27" s="2"/>
      <x:c r="B27" s="2" t="str">
        <x:v>Dedicated shop</x:v>
      </x:c>
      <x:c r="C27" s="46" t="n">
        <x:v>6000</x:v>
      </x:c>
      <x:c r="D27" s="43"/>
      <x:c r="E27" s="2"/>
      <x:c r="F27" s="2" t="str">
        <x:v>Illustrative total fixed overhead; excludes initial build-out cash.</x:v>
      </x:c>
      <x:c r="G27" s="2"/>
      <x:c r="H27" s="2"/>
      <x:c r="I27" s="2"/>
      <x:c r="J27" s="2"/>
      <x:c r="K27" s="2"/>
    </x:row>
    <x:row r="28" ht="22" customHeight="1">
      <x:c r="A28" s="2"/>
      <x:c r="B28" s="2"/>
      <x:c r="C28" s="43"/>
      <x:c r="D28" s="43"/>
      <x:c r="E28" s="2"/>
      <x:c r="F28" s="2"/>
      <x:c r="G28" s="2"/>
      <x:c r="H28" s="2"/>
      <x:c r="I28" s="2"/>
      <x:c r="J28" s="2"/>
      <x:c r="K28" s="2"/>
    </x:row>
    <x:row r="29" ht="22" customHeight="1">
      <x:c r="A29" s="2"/>
      <x:c r="B29" s="2"/>
      <x:c r="C29" s="43"/>
      <x:c r="D29" s="43"/>
      <x:c r="E29" s="2"/>
      <x:c r="F29" s="2"/>
      <x:c r="G29" s="2"/>
      <x:c r="H29" s="2"/>
      <x:c r="I29" s="2"/>
      <x:c r="J29" s="2"/>
      <x:c r="K29" s="2"/>
    </x:row>
    <x:row r="30" ht="25" customHeight="1">
      <x:c r="A30" s="2"/>
      <x:c r="B30" s="7" t="str">
        <x:v>Published vendor reference prices as of 2026-10-02</x:v>
      </x:c>
      <x:c r="C30" s="48"/>
      <x:c r="D30" s="48"/>
      <x:c r="E30" s="7"/>
      <x:c r="F30" s="7"/>
      <x:c r="G30" s="7"/>
      <x:c r="H30" s="7"/>
      <x:c r="I30" s="7"/>
      <x:c r="J30" s="7"/>
      <x:c r="K30" s="7"/>
    </x:row>
    <x:row r="31" ht="22" customHeight="1">
      <x:c r="A31" s="2"/>
      <x:c r="B31" s="2" t="str">
        <x:v>Published list prices, not a project-specific quote. Tax and final design extras are unverified.</x:v>
      </x:c>
      <x:c r="C31" s="43"/>
      <x:c r="D31" s="43"/>
      <x:c r="E31" s="2"/>
      <x:c r="F31" s="2"/>
      <x:c r="G31" s="2"/>
      <x:c r="H31" s="2"/>
      <x:c r="I31" s="2"/>
      <x:c r="J31" s="2"/>
      <x:c r="K31" s="2"/>
    </x:row>
    <x:row r="32" ht="22" customHeight="1">
      <x:c r="A32" s="2"/>
      <x:c r="B32" s="2"/>
      <x:c r="C32" s="43"/>
      <x:c r="D32" s="43"/>
      <x:c r="E32" s="2"/>
      <x:c r="F32" s="2"/>
      <x:c r="G32" s="2"/>
      <x:c r="H32" s="2"/>
      <x:c r="I32" s="2"/>
      <x:c r="J32" s="2"/>
      <x:c r="K32" s="2"/>
    </x:row>
    <x:row r="33" ht="27" customHeight="1">
      <x:c r="A33" s="2"/>
      <x:c r="B33" s="51" t="str">
        <x:v>Product / vendor</x:v>
      </x:c>
      <x:c r="C33" s="51" t="str">
        <x:v>Quantity</x:v>
      </x:c>
      <x:c r="D33" s="51" t="str">
        <x:v>Unit price</x:v>
      </x:c>
      <x:c r="E33" s="51" t="str">
        <x:v>Mold fee</x:v>
      </x:c>
      <x:c r="F33" s="51" t="str">
        <x:v>Vendor shipping</x:v>
      </x:c>
      <x:c r="G33" s="51" t="str">
        <x:v>Landed batch</x:v>
      </x:c>
      <x:c r="H33" s="51" t="str">
        <x:v>Shipping scope</x:v>
      </x:c>
      <x:c r="I33" s="51" t="str">
        <x:v>Primary source</x:v>
      </x:c>
      <x:c r="J33" s="51" t="str">
        <x:v>Checked</x:v>
      </x:c>
      <x:c r="K33" s="51" t="str">
        <x:v>Status</x:v>
      </x:c>
    </x:row>
    <x:row r="34" ht="22" customHeight="1">
      <x:c r="A34" s="2"/>
      <x:c r="B34" s="2" t="str">
        <x:v>CC4L 1.5-inch, no color</x:v>
      </x:c>
      <x:c r="C34" s="43" t="n">
        <x:v>25</x:v>
      </x:c>
      <x:c r="D34" s="37" t="n">
        <x:v>7.04</x:v>
      </x:c>
      <x:c r="E34" s="9" t="n">
        <x:v>100</x:v>
      </x:c>
      <x:c r="F34" s="9" t="n">
        <x:v>0</x:v>
      </x:c>
      <x:c r="G34" s="9" t="n">
        <x:f>IF(COUNT(C34:F34)=4,C34*D34+SUM(E34:F34),"Quote needed")</x:f>
        <x:v>276</x:v>
      </x:c>
      <x:c r="H34" s="2" t="str">
        <x:v>Contiguous US included</x:v>
      </x:c>
      <x:c r="I34" s="2" t="str">
        <x:v>https://www.challengecoins4less.com/coin-pricing</x:v>
      </x:c>
      <x:c r="J34" s="27" t="n">
        <x:v>46297</x:v>
      </x:c>
      <x:c r="K34" s="2" t="str">
        <x:v>Verified list price</x:v>
      </x:c>
    </x:row>
    <x:row r="35" ht="22" customHeight="1">
      <x:c r="A35" s="2"/>
      <x:c r="B35" s="2" t="str">
        <x:v>CC4L 1.5-inch, no color</x:v>
      </x:c>
      <x:c r="C35" s="43" t="n">
        <x:v>100</x:v>
      </x:c>
      <x:c r="D35" s="37" t="n">
        <x:v>3.44</x:v>
      </x:c>
      <x:c r="E35" s="9" t="n">
        <x:v>100</x:v>
      </x:c>
      <x:c r="F35" s="9" t="n">
        <x:v>0</x:v>
      </x:c>
      <x:c r="G35" s="9" t="n">
        <x:f>IF(COUNT(C35:F35)=4,C35*D35+SUM(E35:F35),"Quote needed")</x:f>
        <x:v>444</x:v>
      </x:c>
      <x:c r="H35" s="2" t="str">
        <x:v>Contiguous US included</x:v>
      </x:c>
      <x:c r="I35" s="2" t="str">
        <x:v>https://www.challengecoins4less.com/coin-pricing</x:v>
      </x:c>
      <x:c r="J35" s="27" t="n">
        <x:v>46297</x:v>
      </x:c>
      <x:c r="K35" s="2" t="str">
        <x:v>Verified list price</x:v>
      </x:c>
    </x:row>
    <x:row r="36" ht="22" customHeight="1">
      <x:c r="A36" s="2"/>
      <x:c r="B36" s="2" t="str">
        <x:v>CC4L 1.5-inch, one-side color</x:v>
      </x:c>
      <x:c r="C36" s="43" t="n">
        <x:v>25</x:v>
      </x:c>
      <x:c r="D36" s="37" t="n">
        <x:v>7.36</x:v>
      </x:c>
      <x:c r="E36" s="9" t="n">
        <x:v>100</x:v>
      </x:c>
      <x:c r="F36" s="9" t="n">
        <x:v>0</x:v>
      </x:c>
      <x:c r="G36" s="9" t="n">
        <x:f>IF(COUNT(C36:F36)=4,C36*D36+SUM(E36:F36),"Quote needed")</x:f>
        <x:v>284</x:v>
      </x:c>
      <x:c r="H36" s="2" t="str">
        <x:v>Contiguous US included</x:v>
      </x:c>
      <x:c r="I36" s="2" t="str">
        <x:v>https://www.challengecoins4less.com/coin-pricing</x:v>
      </x:c>
      <x:c r="J36" s="27" t="n">
        <x:v>46297</x:v>
      </x:c>
      <x:c r="K36" s="2" t="str">
        <x:v>Verified list price</x:v>
      </x:c>
    </x:row>
    <x:row r="37" ht="22" customHeight="1">
      <x:c r="A37" s="2"/>
      <x:c r="B37" s="2" t="str">
        <x:v>CC4L 1.5-inch, one-side color</x:v>
      </x:c>
      <x:c r="C37" s="43" t="n">
        <x:v>100</x:v>
      </x:c>
      <x:c r="D37" s="37" t="n">
        <x:v>3.74</x:v>
      </x:c>
      <x:c r="E37" s="9" t="n">
        <x:v>100</x:v>
      </x:c>
      <x:c r="F37" s="9" t="n">
        <x:v>0</x:v>
      </x:c>
      <x:c r="G37" s="9" t="n">
        <x:f>IF(COUNT(C37:F37)=4,C37*D37+SUM(E37:F37),"Quote needed")</x:f>
        <x:v>474</x:v>
      </x:c>
      <x:c r="H37" s="2" t="str">
        <x:v>Contiguous US included</x:v>
      </x:c>
      <x:c r="I37" s="2" t="str">
        <x:v>https://www.challengecoins4less.com/coin-pricing</x:v>
      </x:c>
      <x:c r="J37" s="27" t="n">
        <x:v>46297</x:v>
      </x:c>
      <x:c r="K37" s="2" t="str">
        <x:v>Verified list price</x:v>
      </x:c>
    </x:row>
    <x:row r="38" ht="22" customHeight="1">
      <x:c r="A38" s="2"/>
      <x:c r="B38" s="2" t="str">
        <x:v>Etched in Ashes, double-sided</x:v>
      </x:c>
      <x:c r="C38" s="43" t="n">
        <x:v>1</x:v>
      </x:c>
      <x:c r="D38" s="37" t="n">
        <x:v>34.99</x:v>
      </x:c>
      <x:c r="E38" s="9"/>
      <x:c r="F38" s="9"/>
      <x:c r="G38" s="9" t="str">
        <x:f>IF(COUNT(C38:F38)=4,C38*D38+SUM(E38:F38),"Quote needed")</x:f>
        <x:v>Quote needed</x:v>
      </x:c>
      <x:c r="H38" s="2" t="str">
        <x:v>Unknown; quote needed</x:v>
      </x:c>
      <x:c r="I38" s="2" t="str">
        <x:v>https://www.etchedinashes.com/shop</x:v>
      </x:c>
      <x:c r="J38" s="27" t="n">
        <x:v>46297</x:v>
      </x:c>
      <x:c r="K38" s="2" t="str">
        <x:v>From price; no minimum</x:v>
      </x:c>
    </x:row>
    <x:row r="39" ht="22" customHeight="1">
      <x:c r="A39" s="2"/>
      <x:c r="B39" s="2"/>
      <x:c r="C39" s="43"/>
      <x:c r="D39" s="43"/>
      <x:c r="E39" s="2"/>
      <x:c r="F39" s="2"/>
      <x:c r="G39" s="2"/>
      <x:c r="H39" s="2"/>
      <x:c r="I39" s="2"/>
      <x:c r="J39" s="2"/>
      <x:c r="K39" s="2"/>
    </x:row>
    <x:row r="40" ht="22" customHeight="1">
      <x:c r="A40" s="2"/>
      <x:c r="B40" s="2" t="str">
        <x:v>Paper pricing</x:v>
      </x:c>
      <x:c r="C40" s="43" t="str">
        <x:v>Quote needed</x:v>
      </x:c>
      <x:c r="D40" s="43"/>
      <x:c r="E40" s="2"/>
      <x:c r="F40" s="2" t="str">
        <x:v>All paper costs in C7:C21 are planning examples, not vendor quotes.</x:v>
      </x:c>
      <x:c r="G40" s="2"/>
      <x:c r="H40" s="2"/>
      <x:c r="I40" s="2"/>
      <x:c r="J40" s="2"/>
      <x:c r="K40" s="2"/>
    </x:row>
    <x:row r="41" ht="22" customHeight="1">
      <x:c r="A41" s="2"/>
      <x:c r="B41" s="2"/>
      <x:c r="C41" s="43"/>
      <x:c r="D41" s="43"/>
      <x:c r="E41" s="2"/>
      <x:c r="F41" s="2"/>
      <x:c r="G41" s="2"/>
      <x:c r="H41" s="2"/>
      <x:c r="I41" s="2"/>
      <x:c r="J41" s="2"/>
      <x:c r="K41" s="2"/>
    </x:row>
    <x:row r="42" ht="22" customHeight="1">
      <x:c r="A42" s="2"/>
      <x:c r="B42" s="2" t="str">
        <x:v>Using a coin quote in the calculator</x:v>
      </x:c>
      <x:c r="C42" s="43"/>
      <x:c r="D42" s="43"/>
      <x:c r="E42" s="2"/>
      <x:c r="F42" s="2"/>
      <x:c r="G42" s="2"/>
      <x:c r="H42" s="2"/>
      <x:c r="I42" s="2"/>
      <x:c r="J42" s="2"/>
      <x:c r="K42" s="2"/>
    </x:row>
    <x:row r="43" ht="22" customHeight="1">
      <x:c r="A43" s="2"/>
      <x:c r="B43" s="2" t="str">
        <x:v>Copy quantity × unit price into print cost; put the mold fee in tooling.</x:v>
      </x:c>
      <x:c r="C43" s="43"/>
      <x:c r="D43" s="43"/>
      <x:c r="E43" s="2"/>
      <x:c r="F43" s="2"/>
      <x:c r="G43" s="2"/>
      <x:c r="H43" s="2"/>
      <x:c r="I43" s="2"/>
      <x:c r="J43" s="2"/>
      <x:c r="K43" s="2"/>
    </x:row>
    <x:row r="44" ht="22" customHeight="1">
      <x:c r="A44" s="2"/>
      <x:c r="B44" s="2" t="str">
        <x:v>Vendor free shipping covers delivery from the vendor, not your later customer shipments.</x:v>
      </x:c>
      <x:c r="C44" s="43"/>
      <x:c r="D44" s="43"/>
      <x:c r="E44" s="2"/>
      <x:c r="F44" s="2"/>
      <x:c r="G44" s="2"/>
      <x:c r="H44" s="2"/>
      <x:c r="I44" s="2"/>
      <x:c r="J44" s="2"/>
      <x:c r="K44" s="2"/>
    </x:row>
    <x:row r="45" ht="22" customHeight="1">
      <x:c r="A45" s="2"/>
      <x:c r="B45" s="2" t="str">
        <x:v>Coin landed batch totals include mold fees. Do not enter that total as print plus the mold again.</x:v>
      </x:c>
      <x:c r="C45" s="43"/>
      <x:c r="D45" s="43"/>
      <x:c r="E45" s="2"/>
      <x:c r="F45" s="2"/>
      <x:c r="G45" s="2"/>
      <x:c r="H45" s="2"/>
      <x:c r="I45" s="2"/>
      <x:c r="J45" s="2"/>
      <x:c r="K45" s="2"/>
    </x:row>
    <x:row r="46" ht="22" customHeight="1">
      <x:c r="A46" s="2"/>
      <x:c r="B46" s="2"/>
      <x:c r="C46" s="43"/>
      <x:c r="D46" s="43"/>
      <x:c r="E46" s="2"/>
      <x:c r="F46" s="2"/>
      <x:c r="G46" s="2"/>
      <x:c r="H46" s="2"/>
      <x:c r="I46" s="2"/>
      <x:c r="J46" s="2"/>
      <x:c r="K46" s="2"/>
    </x:row>
    <x:row r="47" ht="22" customHeight="1">
      <x:c r="A47" s="2"/>
      <x:c r="B47" s="2" t="str">
        <x:v>Other limits</x:v>
      </x:c>
      <x:c r="C47" s="43"/>
      <x:c r="D47" s="43"/>
      <x:c r="E47" s="2"/>
      <x:c r="F47" s="2"/>
      <x:c r="G47" s="2"/>
      <x:c r="H47" s="2"/>
      <x:c r="I47" s="2"/>
      <x:c r="J47" s="2"/>
      <x:c r="K47" s="2"/>
    </x:row>
    <x:row r="48" ht="22" customHeight="1">
      <x:c r="A48" s="2"/>
      <x:c r="B48" s="2" t="str">
        <x:v>Customer sales tax, financing, capital purchases and unpriced design work are outside this model.</x:v>
      </x:c>
      <x:c r="C48" s="43"/>
      <x:c r="D48" s="43"/>
      <x:c r="E48" s="2"/>
      <x:c r="F48" s="2"/>
      <x:c r="G48" s="2"/>
      <x:c r="H48" s="2"/>
      <x:c r="I48" s="2"/>
      <x:c r="J48" s="2"/>
      <x:c r="K48" s="2"/>
    </x:row>
    <x:row r="49" ht="22" customHeight="1">
      <x:c r="A49" s="2"/>
      <x:c r="B49" s="2" t="str">
        <x:v>If taking individual orders, revise payments, packaging, labor and shipping for that sales method.</x:v>
      </x:c>
      <x:c r="C49" s="43"/>
      <x:c r="D49" s="43"/>
      <x:c r="E49" s="2"/>
      <x:c r="F49" s="2"/>
      <x:c r="G49" s="2"/>
      <x:c r="H49" s="2"/>
      <x:c r="I49" s="2"/>
      <x:c r="J49" s="2"/>
      <x:c r="K49" s="2"/>
    </x:row>
    <x:row r="50" ht="22" customHeight="1">
      <x:c r="A50" s="2"/>
      <x:c r="B50" s="2"/>
      <x:c r="C50" s="43"/>
      <x:c r="D50" s="43"/>
      <x:c r="E50" s="2"/>
      <x:c r="F50" s="2"/>
      <x:c r="G50" s="2"/>
      <x:c r="H50" s="2"/>
      <x:c r="I50" s="2"/>
      <x:c r="J50" s="2"/>
      <x:c r="K50" s="2"/>
    </x:row>
    <x:row r="51" ht="22" customHeight="1">
      <x:c r="A51" s="2"/>
      <x:c r="B51" s="2" t="str">
        <x:v>Original supplied URL</x:v>
      </x:c>
      <x:c r="C51" s="43"/>
      <x:c r="D51" s="43"/>
      <x:c r="E51" s="2"/>
      <x:c r="F51" s="2" t="str">
        <x:v>https://www.challengecoins4less.com/pricing</x:v>
      </x:c>
      <x:c r="G51" s="2"/>
      <x:c r="H51" s="2"/>
      <x:c r="I51" s="2"/>
      <x:c r="J51" s="2"/>
      <x:c r="K51" s="2"/>
    </x:row>
    <x:row r="52" ht="22" customHeight="1">
      <x:c r="A52" s="2"/>
      <x:c r="B52" s="2" t="str">
        <x:v>Current verified URL is listed in the source table. Prices may change before ordering.</x:v>
      </x:c>
      <x:c r="C52" s="43"/>
      <x:c r="D52" s="43"/>
      <x:c r="E52" s="2"/>
      <x:c r="F52" s="2"/>
      <x:c r="G52" s="2"/>
      <x:c r="H52" s="2"/>
      <x:c r="I52" s="2"/>
      <x:c r="J52" s="2"/>
      <x:c r="K52" s="2"/>
    </x:row>
    <x:row r="53" ht="22" customHeight="1">
      <x:c r="A53" s="2"/>
      <x:c r="B53" s="2"/>
      <x:c r="C53" s="43"/>
      <x:c r="D53" s="43"/>
      <x:c r="E53" s="2"/>
      <x:c r="F53" s="2"/>
      <x:c r="G53" s="2"/>
      <x:c r="H53" s="2"/>
      <x:c r="I53" s="2"/>
      <x:c r="J53" s="2"/>
      <x:c r="K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</x:row>
  </x:sheetData>
  <x:dataValidations count="8">
    <x:dataValidation type="whole" operator="greaterThanOrEqual" sqref="C7">
      <x:formula1>1</x:formula1>
    </x:dataValidation>
    <x:dataValidation type="whole" operator="greaterThanOrEqual" sqref="C18">
      <x:formula1>1</x:formula1>
    </x:dataValidation>
    <x:dataValidation type="whole" operator="greaterThanOrEqual" sqref="C21">
      <x:formula1>0</x:formula1>
    </x:dataValidation>
    <x:dataValidation type="whole" operator="between" sqref="C19">
      <x:formula1>0</x:formula1>
      <x:formula2>1</x:formula2>
    </x:dataValidation>
    <x:dataValidation type="decimal" operator="greaterThanOrEqual" sqref="C8:C15">
      <x:formula1>0</x:formula1>
    </x:dataValidation>
    <x:dataValidation type="decimal" operator="greaterThanOrEqual" sqref="C17">
      <x:formula1>0</x:formula1>
    </x:dataValidation>
    <x:dataValidation type="decimal" operator="between" sqref="C16">
      <x:formula1>0</x:formula1>
      <x:formula2>0.99</x:formula2>
    </x:dataValidation>
    <x:dataValidation type="decimal" operator="between" sqref="C20">
      <x:formula1>0</x:formula1>
      <x:formula2>0.99</x:formula2>
    </x:dataValidation>
  </x:dataValidations>
  <x:pageMargins left="0.7" right="0.7" top="0.75" bottom="0.75" header="0.3" footer="0.3"/>
</x:worksheet>
</file>